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OHS_Website\grant-opportunities\RCI Forms\FY 2020\"/>
    </mc:Choice>
  </mc:AlternateContent>
  <bookViews>
    <workbookView xWindow="0" yWindow="0" windowWidth="23976" windowHeight="1047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N29" i="1"/>
  <c r="H29" i="1"/>
  <c r="J9" i="1"/>
  <c r="K10" i="1" l="1"/>
  <c r="O10" i="1"/>
  <c r="L10" i="1"/>
  <c r="L9" i="1"/>
  <c r="K9" i="1"/>
  <c r="J29" i="1"/>
  <c r="P31" i="1" s="1"/>
  <c r="M29" i="1" l="1"/>
  <c r="P10" i="1"/>
  <c r="K29" i="1"/>
  <c r="O9" i="1"/>
  <c r="O29" i="1" s="1"/>
  <c r="P9" i="1" l="1"/>
  <c r="P29" i="1" s="1"/>
  <c r="P32" i="1" s="1"/>
  <c r="P33" i="1" s="1"/>
  <c r="P35" i="1" s="1"/>
  <c r="P36" i="1" s="1"/>
</calcChain>
</file>

<file path=xl/sharedStrings.xml><?xml version="1.0" encoding="utf-8"?>
<sst xmlns="http://schemas.openxmlformats.org/spreadsheetml/2006/main" count="38" uniqueCount="37">
  <si>
    <t>Report Period:</t>
  </si>
  <si>
    <t>Agency Name:</t>
  </si>
  <si>
    <t>Contract #:</t>
  </si>
  <si>
    <t>Officer Name:</t>
  </si>
  <si>
    <t>Title:</t>
  </si>
  <si>
    <t>OT Date:</t>
  </si>
  <si>
    <t>Hour End:</t>
  </si>
  <si>
    <t>Hour Start:</t>
  </si>
  <si>
    <t>Officer</t>
  </si>
  <si>
    <t>Total OT Wage:</t>
  </si>
  <si>
    <t>Shift Information</t>
  </si>
  <si>
    <t>Pension:</t>
  </si>
  <si>
    <t>Workers Comp:</t>
  </si>
  <si>
    <t>ERE Total:</t>
  </si>
  <si>
    <t>Employee Related Expenses:</t>
  </si>
  <si>
    <t>Total:</t>
  </si>
  <si>
    <t>Sergeant</t>
  </si>
  <si>
    <t>Arizona Governor's Office of Highway Safety 
Overtime Records Sheet</t>
  </si>
  <si>
    <t>Personnel Services:</t>
  </si>
  <si>
    <t>John Doe</t>
  </si>
  <si>
    <t>Jane Doe</t>
  </si>
  <si>
    <t>Detail Type:</t>
  </si>
  <si>
    <t>Saturation Patrol</t>
  </si>
  <si>
    <t>East Valley Task Force</t>
  </si>
  <si>
    <t>OT Rate: $</t>
  </si>
  <si>
    <t>OT Hours:</t>
  </si>
  <si>
    <t>FICA</t>
  </si>
  <si>
    <t>Agency ERE %:</t>
  </si>
  <si>
    <t>Medicare:
1.45%</t>
  </si>
  <si>
    <t>Social Security:
6.20%</t>
  </si>
  <si>
    <t>Approved ERE %:</t>
  </si>
  <si>
    <t>Agency ERE $:</t>
  </si>
  <si>
    <t>GOHS Approved ERE $:</t>
  </si>
  <si>
    <t>ABC Police Department</t>
  </si>
  <si>
    <t>2017-[program]-001</t>
  </si>
  <si>
    <t>Long-term Disability (LTD):</t>
  </si>
  <si>
    <t>03/01/2020 - 06/30/2020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</si>
</sst>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h:mm\ AM/PM;@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14" fontId="0" fillId="0" borderId="7" xfId="0" applyNumberFormat="1" applyBorder="1" applyAlignment="1" applyProtection="1">
      <alignment horizontal="left"/>
      <protection locked="0"/>
    </xf>
    <xf numFmtId="164" fontId="0" fillId="0" borderId="7" xfId="0" applyNumberFormat="1" applyBorder="1" applyAlignment="1" applyProtection="1">
      <alignment horizontal="left"/>
      <protection locked="0"/>
    </xf>
    <xf numFmtId="2" fontId="0" fillId="0" borderId="7" xfId="0" applyNumberFormat="1" applyBorder="1" applyAlignment="1" applyProtection="1">
      <alignment horizontal="left"/>
      <protection locked="0"/>
    </xf>
    <xf numFmtId="8" fontId="0" fillId="0" borderId="7" xfId="0" applyNumberFormat="1" applyBorder="1" applyAlignment="1" applyProtection="1">
      <alignment horizontal="left"/>
      <protection locked="0"/>
    </xf>
    <xf numFmtId="165" fontId="0" fillId="0" borderId="7" xfId="1" applyNumberFormat="1" applyFont="1" applyBorder="1" applyAlignment="1" applyProtection="1">
      <alignment horizontal="left"/>
      <protection locked="0"/>
    </xf>
    <xf numFmtId="165" fontId="0" fillId="0" borderId="20" xfId="1" applyNumberFormat="1" applyFont="1" applyBorder="1" applyAlignment="1" applyProtection="1">
      <alignment horizontal="left"/>
      <protection locked="0"/>
    </xf>
    <xf numFmtId="6" fontId="0" fillId="0" borderId="7" xfId="0" applyNumberFormat="1" applyBorder="1" applyAlignment="1" applyProtection="1">
      <alignment horizontal="left"/>
      <protection locked="0"/>
    </xf>
    <xf numFmtId="0" fontId="0" fillId="0" borderId="19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20" xfId="0" applyBorder="1" applyProtection="1">
      <protection locked="0"/>
    </xf>
    <xf numFmtId="2" fontId="2" fillId="4" borderId="2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right"/>
      <protection locked="0"/>
    </xf>
    <xf numFmtId="8" fontId="2" fillId="3" borderId="21" xfId="0" applyNumberFormat="1" applyFont="1" applyFill="1" applyBorder="1" applyProtection="1">
      <protection locked="0"/>
    </xf>
    <xf numFmtId="165" fontId="2" fillId="4" borderId="1" xfId="0" applyNumberFormat="1" applyFont="1" applyFill="1" applyBorder="1" applyProtection="1">
      <protection locked="0"/>
    </xf>
    <xf numFmtId="165" fontId="2" fillId="4" borderId="16" xfId="0" applyNumberFormat="1" applyFont="1" applyFill="1" applyBorder="1" applyProtection="1">
      <protection locked="0"/>
    </xf>
    <xf numFmtId="165" fontId="2" fillId="3" borderId="22" xfId="0" applyNumberFormat="1" applyFont="1" applyFill="1" applyBorder="1" applyProtection="1">
      <protection locked="0"/>
    </xf>
    <xf numFmtId="165" fontId="2" fillId="0" borderId="10" xfId="0" applyNumberFormat="1" applyFont="1" applyBorder="1" applyAlignment="1" applyProtection="1">
      <alignment horizontal="right"/>
    </xf>
    <xf numFmtId="165" fontId="2" fillId="0" borderId="24" xfId="0" applyNumberFormat="1" applyFont="1" applyBorder="1" applyAlignment="1" applyProtection="1">
      <alignment horizontal="right"/>
    </xf>
    <xf numFmtId="10" fontId="2" fillId="0" borderId="24" xfId="2" applyNumberFormat="1" applyFont="1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29" xfId="0" applyBorder="1" applyProtection="1"/>
    <xf numFmtId="165" fontId="2" fillId="0" borderId="24" xfId="0" applyNumberFormat="1" applyFont="1" applyBorder="1" applyProtection="1"/>
    <xf numFmtId="10" fontId="2" fillId="0" borderId="13" xfId="2" applyNumberFormat="1" applyFont="1" applyBorder="1" applyProtection="1"/>
    <xf numFmtId="9" fontId="2" fillId="0" borderId="11" xfId="0" applyNumberFormat="1" applyFont="1" applyBorder="1" applyAlignment="1" applyProtection="1">
      <alignment horizontal="right"/>
    </xf>
    <xf numFmtId="9" fontId="2" fillId="0" borderId="12" xfId="0" applyNumberFormat="1" applyFont="1" applyBorder="1" applyAlignment="1" applyProtection="1">
      <alignment horizontal="right"/>
    </xf>
    <xf numFmtId="0" fontId="2" fillId="0" borderId="2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6"/>
  <sheetViews>
    <sheetView tabSelected="1" zoomScaleNormal="100" workbookViewId="0">
      <selection activeCell="D19" sqref="D19"/>
    </sheetView>
  </sheetViews>
  <sheetFormatPr defaultColWidth="9.109375" defaultRowHeight="14.4" x14ac:dyDescent="0.3"/>
  <cols>
    <col min="1" max="1" width="9.109375" style="4"/>
    <col min="2" max="2" width="22.33203125" style="4" customWidth="1"/>
    <col min="3" max="3" width="13.6640625" style="4" customWidth="1"/>
    <col min="4" max="4" width="20.44140625" style="4" bestFit="1" customWidth="1"/>
    <col min="5" max="5" width="12.33203125" style="4" customWidth="1"/>
    <col min="6" max="6" width="12" style="4" customWidth="1"/>
    <col min="7" max="7" width="12.33203125" style="4" customWidth="1"/>
    <col min="8" max="8" width="10.109375" style="4" customWidth="1"/>
    <col min="9" max="9" width="11.5546875" style="4" customWidth="1"/>
    <col min="10" max="10" width="16" style="4" customWidth="1"/>
    <col min="11" max="11" width="14.44140625" style="4" bestFit="1" customWidth="1"/>
    <col min="12" max="12" width="12" style="4" customWidth="1"/>
    <col min="13" max="13" width="10" style="4" customWidth="1"/>
    <col min="14" max="14" width="14.88671875" style="4" bestFit="1" customWidth="1"/>
    <col min="15" max="15" width="15" style="4" bestFit="1" customWidth="1"/>
    <col min="16" max="16" width="11.33203125" style="4" customWidth="1"/>
    <col min="17" max="16384" width="9.109375" style="4"/>
  </cols>
  <sheetData>
    <row r="1" spans="2:17" ht="23.25" customHeight="1" thickBot="1" x14ac:dyDescent="0.35">
      <c r="B1" s="1" t="s">
        <v>1</v>
      </c>
      <c r="C1" s="52" t="s">
        <v>33</v>
      </c>
      <c r="D1" s="52"/>
      <c r="E1" s="2"/>
      <c r="F1" s="54" t="s">
        <v>17</v>
      </c>
      <c r="G1" s="54"/>
      <c r="H1" s="54"/>
      <c r="I1" s="54"/>
      <c r="J1" s="54"/>
      <c r="K1" s="3"/>
      <c r="L1" s="3"/>
      <c r="M1" s="3"/>
      <c r="N1" s="3"/>
      <c r="O1" s="3"/>
    </row>
    <row r="2" spans="2:17" ht="20.25" customHeight="1" thickBot="1" x14ac:dyDescent="0.35">
      <c r="B2" s="5" t="s">
        <v>2</v>
      </c>
      <c r="C2" s="53" t="s">
        <v>34</v>
      </c>
      <c r="D2" s="53"/>
      <c r="E2" s="6"/>
      <c r="F2" s="54"/>
      <c r="G2" s="54"/>
      <c r="H2" s="54"/>
      <c r="I2" s="54"/>
      <c r="J2" s="54"/>
      <c r="K2" s="3"/>
      <c r="L2" s="3"/>
      <c r="M2" s="3"/>
      <c r="N2" s="3"/>
      <c r="O2" s="3"/>
    </row>
    <row r="3" spans="2:17" ht="21.75" customHeight="1" thickBot="1" x14ac:dyDescent="0.35">
      <c r="B3" s="5" t="s">
        <v>0</v>
      </c>
      <c r="C3" s="53" t="s">
        <v>36</v>
      </c>
      <c r="D3" s="53"/>
      <c r="E3" s="6"/>
      <c r="F3" s="54"/>
      <c r="G3" s="54"/>
      <c r="H3" s="54"/>
      <c r="I3" s="54"/>
      <c r="J3" s="54"/>
      <c r="K3" s="3"/>
      <c r="L3" s="3"/>
      <c r="M3" s="3"/>
      <c r="N3" s="3"/>
      <c r="O3" s="3"/>
    </row>
    <row r="5" spans="2:17" ht="15" thickBot="1" x14ac:dyDescent="0.35"/>
    <row r="6" spans="2:17" ht="28.5" customHeight="1" x14ac:dyDescent="0.3">
      <c r="B6" s="59" t="s">
        <v>10</v>
      </c>
      <c r="C6" s="60"/>
      <c r="D6" s="60"/>
      <c r="E6" s="60"/>
      <c r="F6" s="60"/>
      <c r="G6" s="61"/>
      <c r="H6" s="62" t="s">
        <v>18</v>
      </c>
      <c r="I6" s="60"/>
      <c r="J6" s="61"/>
      <c r="K6" s="62" t="s">
        <v>14</v>
      </c>
      <c r="L6" s="60"/>
      <c r="M6" s="60"/>
      <c r="N6" s="60"/>
      <c r="O6" s="60"/>
      <c r="P6" s="63"/>
    </row>
    <row r="7" spans="2:17" ht="15" customHeight="1" x14ac:dyDescent="0.3">
      <c r="B7" s="7"/>
      <c r="C7" s="8"/>
      <c r="D7" s="8"/>
      <c r="E7" s="8"/>
      <c r="F7" s="8"/>
      <c r="G7" s="9"/>
      <c r="H7" s="10"/>
      <c r="I7" s="8"/>
      <c r="J7" s="9"/>
      <c r="K7" s="64" t="s">
        <v>26</v>
      </c>
      <c r="L7" s="65"/>
      <c r="M7" s="8"/>
      <c r="N7" s="8"/>
      <c r="O7" s="8"/>
      <c r="P7" s="11"/>
    </row>
    <row r="8" spans="2:17" ht="25.5" customHeight="1" x14ac:dyDescent="0.3">
      <c r="B8" s="12" t="s">
        <v>3</v>
      </c>
      <c r="C8" s="13" t="s">
        <v>4</v>
      </c>
      <c r="D8" s="13" t="s">
        <v>21</v>
      </c>
      <c r="E8" s="13" t="s">
        <v>5</v>
      </c>
      <c r="F8" s="13" t="s">
        <v>7</v>
      </c>
      <c r="G8" s="14" t="s">
        <v>6</v>
      </c>
      <c r="H8" s="15" t="s">
        <v>25</v>
      </c>
      <c r="I8" s="16" t="s">
        <v>24</v>
      </c>
      <c r="J8" s="17" t="s">
        <v>9</v>
      </c>
      <c r="K8" s="18" t="s">
        <v>29</v>
      </c>
      <c r="L8" s="19" t="s">
        <v>28</v>
      </c>
      <c r="M8" s="16" t="s">
        <v>11</v>
      </c>
      <c r="N8" s="16" t="s">
        <v>12</v>
      </c>
      <c r="O8" s="19" t="s">
        <v>35</v>
      </c>
      <c r="P8" s="20" t="s">
        <v>13</v>
      </c>
      <c r="Q8" s="21"/>
    </row>
    <row r="9" spans="2:17" x14ac:dyDescent="0.3">
      <c r="B9" s="22" t="s">
        <v>19</v>
      </c>
      <c r="C9" s="23" t="s">
        <v>8</v>
      </c>
      <c r="D9" s="23" t="s">
        <v>23</v>
      </c>
      <c r="E9" s="24">
        <v>43891</v>
      </c>
      <c r="F9" s="25">
        <v>0.8125</v>
      </c>
      <c r="G9" s="25">
        <v>8.3333333333333329E-2</v>
      </c>
      <c r="H9" s="26">
        <v>6.5</v>
      </c>
      <c r="I9" s="27">
        <v>37.5</v>
      </c>
      <c r="J9" s="27">
        <f>H9*I9</f>
        <v>243.75</v>
      </c>
      <c r="K9" s="28">
        <f>J9*0.062</f>
        <v>15.112500000000001</v>
      </c>
      <c r="L9" s="28">
        <f>J9*0.0145</f>
        <v>3.5343750000000003</v>
      </c>
      <c r="M9" s="28">
        <v>75</v>
      </c>
      <c r="N9" s="28">
        <v>2</v>
      </c>
      <c r="O9" s="28">
        <f>SUM(J9-M9)*0.0025</f>
        <v>0.421875</v>
      </c>
      <c r="P9" s="29">
        <f>K9+M9+N9+O9</f>
        <v>92.534374999999997</v>
      </c>
    </row>
    <row r="10" spans="2:17" x14ac:dyDescent="0.3">
      <c r="B10" s="22" t="s">
        <v>20</v>
      </c>
      <c r="C10" s="23" t="s">
        <v>16</v>
      </c>
      <c r="D10" s="23" t="s">
        <v>22</v>
      </c>
      <c r="E10" s="24">
        <v>43895</v>
      </c>
      <c r="F10" s="25">
        <v>0.66666666666666663</v>
      </c>
      <c r="G10" s="25">
        <v>0.83333333333333337</v>
      </c>
      <c r="H10" s="26">
        <v>4</v>
      </c>
      <c r="I10" s="27">
        <v>52.5</v>
      </c>
      <c r="J10" s="27">
        <f t="shared" ref="J10" si="0">H10*I10</f>
        <v>210</v>
      </c>
      <c r="K10" s="28">
        <f>J10*0.062</f>
        <v>13.02</v>
      </c>
      <c r="L10" s="28">
        <f>J10*0.0145</f>
        <v>3.0450000000000004</v>
      </c>
      <c r="M10" s="28">
        <v>125</v>
      </c>
      <c r="N10" s="28">
        <v>4</v>
      </c>
      <c r="O10" s="28">
        <f>SUM(J10-M10)*0.0025</f>
        <v>0.21249999999999999</v>
      </c>
      <c r="P10" s="29">
        <f>K10+M10+N10+O10</f>
        <v>142.23250000000002</v>
      </c>
    </row>
    <row r="11" spans="2:17" x14ac:dyDescent="0.3">
      <c r="B11" s="22"/>
      <c r="C11" s="23"/>
      <c r="D11" s="23"/>
      <c r="E11" s="24"/>
      <c r="F11" s="25"/>
      <c r="G11" s="25"/>
      <c r="H11" s="26"/>
      <c r="I11" s="30"/>
      <c r="J11" s="27"/>
      <c r="K11" s="28"/>
      <c r="L11" s="28"/>
      <c r="M11" s="28"/>
      <c r="N11" s="28"/>
      <c r="O11" s="28"/>
      <c r="P11" s="29"/>
    </row>
    <row r="12" spans="2:17" x14ac:dyDescent="0.3">
      <c r="B12" s="22"/>
      <c r="C12" s="23"/>
      <c r="D12" s="23"/>
      <c r="E12" s="24"/>
      <c r="F12" s="25"/>
      <c r="G12" s="25"/>
      <c r="H12" s="26"/>
      <c r="I12" s="30"/>
      <c r="J12" s="27"/>
      <c r="K12" s="28"/>
      <c r="L12" s="28"/>
      <c r="M12" s="28"/>
      <c r="N12" s="28"/>
      <c r="O12" s="28"/>
      <c r="P12" s="29"/>
    </row>
    <row r="13" spans="2:17" x14ac:dyDescent="0.3">
      <c r="B13" s="22"/>
      <c r="C13" s="23"/>
      <c r="D13" s="23"/>
      <c r="E13" s="24"/>
      <c r="F13" s="25"/>
      <c r="G13" s="25"/>
      <c r="H13" s="26"/>
      <c r="I13" s="30"/>
      <c r="J13" s="27"/>
      <c r="K13" s="28"/>
      <c r="L13" s="28"/>
      <c r="M13" s="28"/>
      <c r="N13" s="28"/>
      <c r="O13" s="28"/>
      <c r="P13" s="29"/>
    </row>
    <row r="14" spans="2:17" x14ac:dyDescent="0.3">
      <c r="B14" s="22"/>
      <c r="C14" s="23"/>
      <c r="D14" s="23"/>
      <c r="E14" s="24"/>
      <c r="F14" s="25"/>
      <c r="G14" s="25"/>
      <c r="H14" s="26"/>
      <c r="I14" s="30"/>
      <c r="J14" s="27"/>
      <c r="K14" s="28"/>
      <c r="L14" s="28"/>
      <c r="M14" s="28"/>
      <c r="N14" s="28"/>
      <c r="O14" s="28"/>
      <c r="P14" s="29"/>
    </row>
    <row r="15" spans="2:17" x14ac:dyDescent="0.3">
      <c r="B15" s="22"/>
      <c r="C15" s="23"/>
      <c r="D15" s="23"/>
      <c r="E15" s="24"/>
      <c r="F15" s="25"/>
      <c r="G15" s="25"/>
      <c r="H15" s="26"/>
      <c r="I15" s="30"/>
      <c r="J15" s="27"/>
      <c r="K15" s="28"/>
      <c r="L15" s="28"/>
      <c r="M15" s="28"/>
      <c r="N15" s="28"/>
      <c r="O15" s="28"/>
      <c r="P15" s="29"/>
    </row>
    <row r="16" spans="2:17" x14ac:dyDescent="0.3">
      <c r="B16" s="22"/>
      <c r="C16" s="23"/>
      <c r="D16" s="23"/>
      <c r="E16" s="24"/>
      <c r="F16" s="25"/>
      <c r="G16" s="25"/>
      <c r="H16" s="26"/>
      <c r="I16" s="30"/>
      <c r="J16" s="27"/>
      <c r="K16" s="28"/>
      <c r="L16" s="28"/>
      <c r="M16" s="28"/>
      <c r="N16" s="28"/>
      <c r="O16" s="28"/>
      <c r="P16" s="29"/>
    </row>
    <row r="17" spans="2:16" x14ac:dyDescent="0.3">
      <c r="B17" s="22"/>
      <c r="C17" s="23"/>
      <c r="D17" s="23"/>
      <c r="E17" s="24"/>
      <c r="F17" s="25"/>
      <c r="G17" s="25"/>
      <c r="H17" s="26"/>
      <c r="I17" s="30"/>
      <c r="J17" s="27"/>
      <c r="K17" s="28"/>
      <c r="L17" s="28"/>
      <c r="M17" s="28"/>
      <c r="N17" s="28"/>
      <c r="O17" s="28"/>
      <c r="P17" s="29"/>
    </row>
    <row r="18" spans="2:16" x14ac:dyDescent="0.3">
      <c r="B18" s="31"/>
      <c r="C18" s="32"/>
      <c r="D18" s="32"/>
      <c r="E18" s="32"/>
      <c r="F18" s="32"/>
      <c r="G18" s="32"/>
      <c r="H18" s="32"/>
      <c r="I18" s="32"/>
      <c r="J18" s="27"/>
      <c r="K18" s="32"/>
      <c r="L18" s="32"/>
      <c r="M18" s="32"/>
      <c r="N18" s="32"/>
      <c r="O18" s="32"/>
      <c r="P18" s="33"/>
    </row>
    <row r="19" spans="2:16" x14ac:dyDescent="0.3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3"/>
    </row>
    <row r="20" spans="2:16" x14ac:dyDescent="0.3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3"/>
    </row>
    <row r="21" spans="2:16" x14ac:dyDescent="0.3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3"/>
    </row>
    <row r="22" spans="2:16" x14ac:dyDescent="0.3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3"/>
    </row>
    <row r="23" spans="2:16" x14ac:dyDescent="0.3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3"/>
    </row>
    <row r="24" spans="2:16" x14ac:dyDescent="0.3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3"/>
    </row>
    <row r="25" spans="2:16" x14ac:dyDescent="0.3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</row>
    <row r="26" spans="2:16" x14ac:dyDescent="0.3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3"/>
    </row>
    <row r="27" spans="2:16" x14ac:dyDescent="0.3"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3"/>
    </row>
    <row r="28" spans="2:16" x14ac:dyDescent="0.3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3"/>
    </row>
    <row r="29" spans="2:16" ht="17.25" customHeight="1" thickBot="1" x14ac:dyDescent="0.35">
      <c r="B29" s="55" t="s">
        <v>15</v>
      </c>
      <c r="C29" s="56"/>
      <c r="D29" s="56"/>
      <c r="E29" s="56"/>
      <c r="F29" s="56"/>
      <c r="G29" s="56"/>
      <c r="H29" s="34">
        <f>SUM(H9:H26)</f>
        <v>10.5</v>
      </c>
      <c r="I29" s="35"/>
      <c r="J29" s="36">
        <f>SUM(J9:J28)</f>
        <v>453.75</v>
      </c>
      <c r="K29" s="37">
        <f>SUM(K9:K28)</f>
        <v>28.1325</v>
      </c>
      <c r="L29" s="37"/>
      <c r="M29" s="38">
        <f t="shared" ref="M29:P29" si="1">SUM(M9:M28)</f>
        <v>200</v>
      </c>
      <c r="N29" s="38">
        <f t="shared" si="1"/>
        <v>6</v>
      </c>
      <c r="O29" s="38">
        <f t="shared" si="1"/>
        <v>0.63437500000000002</v>
      </c>
      <c r="P29" s="39">
        <f t="shared" si="1"/>
        <v>234.76687500000003</v>
      </c>
    </row>
    <row r="31" spans="2:16" x14ac:dyDescent="0.3">
      <c r="N31" s="57" t="s">
        <v>18</v>
      </c>
      <c r="O31" s="58"/>
      <c r="P31" s="40">
        <f>J29</f>
        <v>453.75</v>
      </c>
    </row>
    <row r="32" spans="2:16" x14ac:dyDescent="0.3">
      <c r="N32" s="50" t="s">
        <v>31</v>
      </c>
      <c r="O32" s="51"/>
      <c r="P32" s="41">
        <f>P29</f>
        <v>234.76687500000003</v>
      </c>
    </row>
    <row r="33" spans="14:16" x14ac:dyDescent="0.3">
      <c r="N33" s="50" t="s">
        <v>27</v>
      </c>
      <c r="O33" s="51"/>
      <c r="P33" s="42">
        <f>P32/P31</f>
        <v>0.51739256198347117</v>
      </c>
    </row>
    <row r="34" spans="14:16" ht="12" customHeight="1" thickBot="1" x14ac:dyDescent="0.35">
      <c r="N34" s="43"/>
      <c r="O34" s="44"/>
      <c r="P34" s="45"/>
    </row>
    <row r="35" spans="14:16" ht="15" thickTop="1" x14ac:dyDescent="0.3">
      <c r="N35" s="50" t="s">
        <v>32</v>
      </c>
      <c r="O35" s="51"/>
      <c r="P35" s="46">
        <f>IF((P33&gt;0.4),(SUM(P31*0.4)),(P32))</f>
        <v>181.5</v>
      </c>
    </row>
    <row r="36" spans="14:16" x14ac:dyDescent="0.3">
      <c r="N36" s="48" t="s">
        <v>30</v>
      </c>
      <c r="O36" s="49"/>
      <c r="P36" s="47">
        <f>P35/P31</f>
        <v>0.4</v>
      </c>
    </row>
  </sheetData>
  <sheetProtection algorithmName="SHA-512" hashValue="XXhfsJx+oeNAXiGMWPY/3mGHG600g8TMNOqIUssLD9ejGUZ+d4w2uXSNAzlPsCSQN5J+GK9WqdZo8pN1NTo1aA==" saltValue="Ghc8MRKNJt4+bclXNIY5Jg==" spinCount="100000" sheet="1" objects="1" scenarios="1" insertRows="0" deleteRows="0" selectLockedCells="1"/>
  <mergeCells count="14">
    <mergeCell ref="N36:O36"/>
    <mergeCell ref="N32:O32"/>
    <mergeCell ref="N33:O33"/>
    <mergeCell ref="C1:D1"/>
    <mergeCell ref="C2:D2"/>
    <mergeCell ref="C3:D3"/>
    <mergeCell ref="F1:J3"/>
    <mergeCell ref="B29:G29"/>
    <mergeCell ref="N35:O35"/>
    <mergeCell ref="N31:O31"/>
    <mergeCell ref="B6:G6"/>
    <mergeCell ref="H6:J6"/>
    <mergeCell ref="K6:P6"/>
    <mergeCell ref="K7:L7"/>
  </mergeCells>
  <printOptions horizontalCentered="1"/>
  <pageMargins left="0.25" right="0.25" top="0.75" bottom="0.75" header="0.3" footer="0.3"/>
  <pageSetup scale="61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Radford</dc:creator>
  <cp:lastModifiedBy>Terri Fornefeld</cp:lastModifiedBy>
  <cp:lastPrinted>2016-11-22T18:04:24Z</cp:lastPrinted>
  <dcterms:created xsi:type="dcterms:W3CDTF">2016-10-12T20:48:04Z</dcterms:created>
  <dcterms:modified xsi:type="dcterms:W3CDTF">2019-09-20T21:18:15Z</dcterms:modified>
</cp:coreProperties>
</file>